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5576" windowHeight="783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75" i="1" l="1"/>
  <c r="H78" i="1"/>
  <c r="H77" i="1" s="1"/>
  <c r="I78" i="1"/>
  <c r="I77" i="1" s="1"/>
  <c r="J78" i="1"/>
  <c r="H79" i="1"/>
  <c r="I79" i="1"/>
  <c r="H80" i="1"/>
  <c r="I80" i="1"/>
  <c r="H81" i="1"/>
  <c r="H82" i="1"/>
  <c r="I82" i="1"/>
  <c r="H83" i="1"/>
  <c r="I83" i="1"/>
  <c r="H84" i="1"/>
  <c r="I84" i="1"/>
  <c r="I85" i="1"/>
  <c r="H86" i="1"/>
  <c r="I86" i="1"/>
  <c r="H87" i="1"/>
  <c r="I87" i="1"/>
  <c r="H88" i="1"/>
  <c r="I88" i="1"/>
  <c r="H94" i="1"/>
  <c r="I94" i="1"/>
  <c r="H95" i="1"/>
  <c r="I95" i="1"/>
  <c r="J75" i="1" l="1"/>
  <c r="H106" i="1"/>
  <c r="I106" i="1" s="1"/>
  <c r="H105" i="1"/>
  <c r="I105" i="1" s="1"/>
  <c r="E92" i="1"/>
  <c r="E49" i="1"/>
  <c r="F49" i="1" s="1"/>
  <c r="F79" i="1"/>
  <c r="F80" i="1"/>
  <c r="F81" i="1"/>
  <c r="F82" i="1"/>
  <c r="F83" i="1"/>
  <c r="F84" i="1"/>
  <c r="F85" i="1"/>
  <c r="F86" i="1"/>
  <c r="F87" i="1"/>
  <c r="F88" i="1"/>
  <c r="F78" i="1"/>
  <c r="G78" i="1" l="1"/>
  <c r="G88" i="1"/>
  <c r="G84" i="1"/>
  <c r="K84" i="1" s="1"/>
  <c r="G80" i="1"/>
  <c r="E88" i="1"/>
  <c r="E79" i="1"/>
  <c r="G79" i="1" s="1"/>
  <c r="E80" i="1"/>
  <c r="E81" i="1"/>
  <c r="E82" i="1"/>
  <c r="G82" i="1" s="1"/>
  <c r="E83" i="1"/>
  <c r="G83" i="1" s="1"/>
  <c r="E84" i="1"/>
  <c r="E85" i="1"/>
  <c r="E86" i="1"/>
  <c r="G86" i="1" s="1"/>
  <c r="E87" i="1"/>
  <c r="G87" i="1" s="1"/>
  <c r="E78" i="1"/>
  <c r="F72" i="1"/>
  <c r="E77" i="1" l="1"/>
  <c r="J77" i="1" s="1"/>
  <c r="F56" i="1"/>
  <c r="E72" i="1" l="1"/>
  <c r="E45" i="1" l="1"/>
  <c r="F45" i="1" s="1"/>
  <c r="F77" i="1" l="1"/>
  <c r="G77" i="1" s="1"/>
</calcChain>
</file>

<file path=xl/sharedStrings.xml><?xml version="1.0" encoding="utf-8"?>
<sst xmlns="http://schemas.openxmlformats.org/spreadsheetml/2006/main" count="228" uniqueCount="179">
  <si>
    <t>СОГЛАСОВАНО:</t>
  </si>
  <si>
    <t>Начальник Управления по образованию и науке администрации города Сочи</t>
  </si>
  <si>
    <t>__________________О.Н.Медведева</t>
  </si>
  <si>
    <t>м.п.</t>
  </si>
  <si>
    <t>I. Общие сведения об учреждении</t>
  </si>
  <si>
    <t>1.1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</si>
  <si>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</si>
  <si>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</si>
  <si>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</si>
  <si>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 нет</t>
  </si>
  <si>
    <t>1.3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</si>
  <si>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</si>
  <si>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3. Аккредитация:</t>
  </si>
  <si>
    <t>1.4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</si>
  <si>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</si>
  <si>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</t>
  </si>
  <si>
    <t>средняя заработная плата сотрудников учреждения</t>
  </si>
  <si>
    <t>Наименование показателя</t>
  </si>
  <si>
    <t>Значение показателя</t>
  </si>
  <si>
    <t>2.1</t>
  </si>
  <si>
    <t>изменение (увеличение, уменьшение) балансовой (остаточной) стоимости нефинансовых активов относительно предыдущего отчетного года (%)</t>
  </si>
  <si>
    <t>2.2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</si>
  <si>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</si>
  <si>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</si>
  <si>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</si>
  <si>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</t>
  </si>
  <si>
    <t>суммы доходов, полученных учреждением от оказания платных услуг (выполнения работ)</t>
  </si>
  <si>
    <t>нет</t>
  </si>
  <si>
    <t>2.5</t>
  </si>
  <si>
    <t>цены (тарифы) на платные услуги (работы), оказываемые потребителям (в динамике в течение отчетного периода)</t>
  </si>
  <si>
    <t>2.6</t>
  </si>
  <si>
    <t>общее количество потребителей, воспользовавшихся услугами (работами) учреждения (в том числе платными для потребителей)</t>
  </si>
  <si>
    <t>2.7</t>
  </si>
  <si>
    <t>количество жалоб потребителей и принятые по результатам их рассмотрения меры</t>
  </si>
  <si>
    <t>2.8</t>
  </si>
  <si>
    <t>Бюджетное и автономное учреждения дополнительно указывают</t>
  </si>
  <si>
    <t>2.8.1</t>
  </si>
  <si>
    <t>суммы кассовых и плановых поступлений (с учетом возвратов) в разрезе поступлений</t>
  </si>
  <si>
    <t>2.8.2</t>
  </si>
  <si>
    <t>суммы кассовых и плановых выплат (с учетом восстановленных кассовых выплат) в разрезе выплат</t>
  </si>
  <si>
    <t>III. Об использовании имущества, закрепленного за учреждением</t>
  </si>
  <si>
    <t>Значение показателя на начало отчетного периода</t>
  </si>
  <si>
    <t>Значение показателя на конец отчетного периода</t>
  </si>
  <si>
    <t>3.1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</si>
  <si>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</si>
  <si>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3.2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</si>
  <si>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</si>
  <si>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3.3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</si>
  <si>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</si>
  <si>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3.4</t>
  </si>
  <si>
    <t>общая балансовая (остаточная) стоимость движимого имущества, находящегося у учреждения на праве оперативного управления</t>
  </si>
  <si>
    <t>3.5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</si>
  <si>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</si>
  <si>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3.6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</si>
  <si>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</si>
  <si>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</si>
  <si>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</si>
  <si>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</si>
  <si>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</si>
  <si>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</si>
  <si>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</si>
  <si>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3.10</t>
  </si>
  <si>
    <t>количество объектов недвижимого имущества, находящегося у учреждения на праве оперативного управления</t>
  </si>
  <si>
    <t>3.11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</si>
  <si>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</si>
  <si>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3.12</t>
  </si>
  <si>
    <t>Бюджетным учреждением дополнительно указывается</t>
  </si>
  <si>
    <t>3.12.1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</si>
  <si>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</si>
  <si>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3.12.2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</si>
  <si>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</si>
  <si>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3.12.3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</si>
  <si>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</si>
  <si>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УТВЕРЖДАЮ:</t>
  </si>
  <si>
    <t>Образовательная деятельность:</t>
  </si>
  <si>
    <t>Наименование услуг:</t>
  </si>
  <si>
    <t xml:space="preserve">1. Свидетельство о внесении записи в Единый государственный реестр юридических лиц о юридическом лице, зарегестрированном до 1 июля 2002 года </t>
  </si>
  <si>
    <t>зарегистрировано Регистрационно-лицензионной палатой администрации г.Сочи 16.01.2001г. № 4669/1</t>
  </si>
  <si>
    <t>серия 23 № 000494263, дата внесения записи 09.01.2003год</t>
  </si>
  <si>
    <t>Муниципальное  общеобразовательное бюджетное учреждение средняя общеобразовательная школа № 24  г.Сочи</t>
  </si>
  <si>
    <t>Серия лицензии: РО</t>
  </si>
  <si>
    <t>Номер лицензии: 022037</t>
  </si>
  <si>
    <t>Дата окончания срока действия лицензии: бессрочно</t>
  </si>
  <si>
    <t>на начало года, ед.</t>
  </si>
  <si>
    <t>на конец года, ед.</t>
  </si>
  <si>
    <t>причины изменения показателя</t>
  </si>
  <si>
    <t>на начало года, руб.</t>
  </si>
  <si>
    <t>на конец года, руб.</t>
  </si>
  <si>
    <t>абсолютный прирост, в руб.</t>
  </si>
  <si>
    <t>% изменения (темп роста)</t>
  </si>
  <si>
    <t>без изменений</t>
  </si>
  <si>
    <t>Значение показателя (дебиторская задолженность)</t>
  </si>
  <si>
    <t>-</t>
  </si>
  <si>
    <t>дебиторская задолженность нереальная к взысканию: 0,00</t>
  </si>
  <si>
    <t>Значение показателя (кредиторская задолженность)</t>
  </si>
  <si>
    <t>кредиторская задолженность нереальная к взысканию: 0,00</t>
  </si>
  <si>
    <t>Наименование показателя дохода</t>
  </si>
  <si>
    <t>код дохода по бюджетной классификации</t>
  </si>
  <si>
    <t>сумма поступлений, руб.</t>
  </si>
  <si>
    <t>доходы от оказания платных услуг</t>
  </si>
  <si>
    <t>92500000000000000130</t>
  </si>
  <si>
    <t>Наименование услуги</t>
  </si>
  <si>
    <t>Плановые поступления</t>
  </si>
  <si>
    <t>Кассовые поступления</t>
  </si>
  <si>
    <t>2.Субсидии на иные цели</t>
  </si>
  <si>
    <t xml:space="preserve">3.Приносящая доход деятельность </t>
  </si>
  <si>
    <t xml:space="preserve">1.Субсидия на выполнение муниципального задания  </t>
  </si>
  <si>
    <t>Всего:</t>
  </si>
  <si>
    <t>Наименование показателя выплат</t>
  </si>
  <si>
    <t>Кассовые выплаты</t>
  </si>
  <si>
    <t>Плановые выплаты</t>
  </si>
  <si>
    <t>1.Оплата труда и начисления на выплаты по оплате труда (ст.211, ст.213)</t>
  </si>
  <si>
    <t>2.Прочие выплаты (ст.212)</t>
  </si>
  <si>
    <t>3. Услуги связи (ст.221)</t>
  </si>
  <si>
    <t xml:space="preserve">5.Коммунальные услуги (ст.223) </t>
  </si>
  <si>
    <t>6.Работы и услуги по содержанию имущества (ст.225)</t>
  </si>
  <si>
    <t>7.Прочие работы и услуги (ст.226)</t>
  </si>
  <si>
    <t>2,0 м2</t>
  </si>
  <si>
    <t>Директор  МОБУ СОШ № 24 г.Сочи</t>
  </si>
  <si>
    <t xml:space="preserve">2. Лицензирование: </t>
  </si>
  <si>
    <t>Номер свидетельства: 03175 от 3 декабря 2014г.</t>
  </si>
  <si>
    <t>Дата окончания срока действия свидетельства:  3 декабря 2026г.</t>
  </si>
  <si>
    <t xml:space="preserve">                                              м.п.               " ____ " ______________ 201__г.</t>
  </si>
  <si>
    <t>9 561,6 м2</t>
  </si>
  <si>
    <t>1.«Группа педагогической поддержки и развития»</t>
  </si>
  <si>
    <t>2. Группа по адаптации детей к условиям школьной жизни (до поступления в школу, если ребенок не посещал дошкольное образовательное учреждение) «Группа предшкольной подготовки»</t>
  </si>
  <si>
    <t>3. Группа по укреплению здоровья «Общефизическая подготовка"</t>
  </si>
  <si>
    <t>4. Изучение специальных дисциплин сверх часов и сверх программы по данной дисциплине, предусмотренной учебным планом «Занимательный английский»</t>
  </si>
  <si>
    <t>5. Изучение специальных дисциплин сверх часов и сверх программы по данной дисциплине, предусмотренной учебным планом "Занимательная математика»</t>
  </si>
  <si>
    <t>6. Изучение специальных дисциплин сверх часов и сверх программы по данной дисциплине, предусмотренной учебным планом "Занимательная грамматика»</t>
  </si>
  <si>
    <t>7. Изучение специальных дисциплин сверх часов и сверх программы по данной дисциплине, предусмотренной учебным планом "Занимательный русский»</t>
  </si>
  <si>
    <t>8. Изучение специальных дисциплин сверх часов и сверх программы по данной дисциплине, предусмотренной учебным планом "Учусь писать грамотно»</t>
  </si>
  <si>
    <t>9. Курс по изучению иностранных языков (сверх обязательной программы) «Совершенствуем знания английского языка»</t>
  </si>
  <si>
    <t>10. Кружок по обучению живописи</t>
  </si>
  <si>
    <t>11. Кружок прикладного искусства</t>
  </si>
  <si>
    <t>ст. 213 - 0,00</t>
  </si>
  <si>
    <t>ст. 211 - 0,00</t>
  </si>
  <si>
    <t>Итого: 0,00</t>
  </si>
  <si>
    <t>II. Результат деятельности учреждения</t>
  </si>
  <si>
    <t>1) 85.12 - образование начальное общее ;</t>
  </si>
  <si>
    <t>2) 85.13 - образование основное общее ;</t>
  </si>
  <si>
    <t>3) 85.14 - образование среднее (полное) общее;</t>
  </si>
  <si>
    <t xml:space="preserve">4) 85.11 - образование дошкольное; </t>
  </si>
  <si>
    <t>Увеличение колличества штатных единиц обусловлено  увеличинием колличества учащихся, классов, часов педагогической нагрузки.</t>
  </si>
  <si>
    <t>ст. 226 - 0,00</t>
  </si>
  <si>
    <t>Отчет о результатах деятельности и об использовании имущества муниципального учреждения за 2019г.</t>
  </si>
  <si>
    <t>5) 85.41 -образование дополнительное детей и взрослых.</t>
  </si>
  <si>
    <t>76 515 927,48 /                            33 894 741,28</t>
  </si>
  <si>
    <t>34 368 291,67 /                               1 661 509,98</t>
  </si>
  <si>
    <t>26 514 651,35/                           1 352 506,81</t>
  </si>
  <si>
    <t>ст. 221 - 11 966,26</t>
  </si>
  <si>
    <t>ст. 223 - 144 924,43</t>
  </si>
  <si>
    <t>Итого: 156 890,69</t>
  </si>
  <si>
    <t>Н.В.Гончарова</t>
  </si>
  <si>
    <t>Стоимость услуги с 1 человека в час (рублей)</t>
  </si>
  <si>
    <t xml:space="preserve">3. Группа по укреплению здоровья </t>
  </si>
  <si>
    <t xml:space="preserve">4. Изучение специальных дисциплин сверх часов и сверх программы по данной дисциплине, предусмотренной учебным планом </t>
  </si>
  <si>
    <t>5. Кружок по обучению живописи</t>
  </si>
  <si>
    <t>план</t>
  </si>
  <si>
    <t>касса</t>
  </si>
  <si>
    <t>4. Транспортные услуги (ст.222)</t>
  </si>
  <si>
    <t>9.Прочие расходы (ст.290)</t>
  </si>
  <si>
    <t>10.Приобретение основных средств (ст.310)</t>
  </si>
  <si>
    <t xml:space="preserve">11.Приобретение материальных запасов (ст.340) </t>
  </si>
  <si>
    <t>8.Социальные пособия и компенсации персоналу (ст.266)</t>
  </si>
  <si>
    <t>ст. 221 - 16 458,76</t>
  </si>
  <si>
    <t>ст. 223 - 129567,54</t>
  </si>
  <si>
    <t>ст. 226 - 22 500,00</t>
  </si>
  <si>
    <t>Итого: 168 526,30</t>
  </si>
  <si>
    <t>76 515 927,48 /                            32 478 323,81</t>
  </si>
  <si>
    <t>0,00 /                                              -1 416 417,47</t>
  </si>
  <si>
    <t>0,00 / -4,18</t>
  </si>
  <si>
    <t>37 350 479,46 /                               1 144 711,92</t>
  </si>
  <si>
    <t>8,68 / -31,1</t>
  </si>
  <si>
    <t>2 982 187,79 /                                           -516 798,06</t>
  </si>
  <si>
    <t>29 647 522,72 /              937 305,06</t>
  </si>
  <si>
    <t>11,82 /  - 30,7</t>
  </si>
  <si>
    <t>3 132 871,37 /                                  - 415 201,75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</si>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</sst>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right" vertical="top" wrapText="1"/>
    </xf>
    <xf numFmtId="0" fontId="6" fillId="0" borderId="0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justify" vertical="center" wrapText="1"/>
    </xf>
    <xf numFmtId="0" fontId="6" fillId="0" borderId="2" xfId="1" applyFont="1" applyBorder="1" applyAlignment="1">
      <alignment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5" fillId="2" borderId="2" xfId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" fillId="2" borderId="0" xfId="1" applyNumberFormat="1" applyFill="1"/>
    <xf numFmtId="164" fontId="6" fillId="0" borderId="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12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11" fillId="0" borderId="0" xfId="1" applyFont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0"/>
  <sheetViews>
    <sheetView tabSelected="1" zoomScaleNormal="100" zoomScalePageLayoutView="60" workbookViewId="0">
      <selection activeCell="B5" sqref="B5"/>
    </sheetView>
  </sheetViews>
  <sheetFormatPr defaultRowHeight="14.4" x14ac:dyDescent="0.3"/>
  <cols>
    <col min="1" max="1" width="8.88671875" style="1" customWidth="1"/>
    <col min="2" max="2" width="53" style="1" customWidth="1"/>
    <col min="3" max="4" width="18.33203125" style="1" customWidth="1"/>
    <col min="5" max="6" width="18.33203125" style="12" customWidth="1"/>
    <col min="7" max="7" width="15.6640625" style="1" hidden="1" customWidth="1"/>
    <col min="8" max="8" width="14.109375" style="13" hidden="1" customWidth="1"/>
    <col min="9" max="9" width="13.44140625" style="13" hidden="1" customWidth="1"/>
    <col min="10" max="10" width="13.33203125" style="13" hidden="1" customWidth="1"/>
    <col min="11" max="12" width="0" style="1" hidden="1" customWidth="1"/>
    <col min="13" max="257" width="9.5546875" style="1"/>
  </cols>
  <sheetData>
    <row r="1" spans="1:10" ht="18" x14ac:dyDescent="0.35">
      <c r="B1" s="138" t="s">
        <v>178</v>
      </c>
    </row>
    <row r="2" spans="1:10" ht="17.25" customHeight="1" x14ac:dyDescent="0.3">
      <c r="A2" s="15"/>
      <c r="B2" s="15"/>
      <c r="C2" s="17"/>
      <c r="D2" s="17"/>
      <c r="E2" s="62" t="s">
        <v>0</v>
      </c>
      <c r="F2" s="62"/>
    </row>
    <row r="3" spans="1:10" ht="28.5" customHeight="1" x14ac:dyDescent="0.3">
      <c r="A3" s="15"/>
      <c r="B3" s="15"/>
      <c r="C3" s="18"/>
      <c r="D3" s="18"/>
      <c r="E3" s="63" t="s">
        <v>1</v>
      </c>
      <c r="F3" s="63"/>
    </row>
    <row r="4" spans="1:10" ht="24" customHeight="1" x14ac:dyDescent="0.3">
      <c r="A4" s="15"/>
      <c r="B4" s="15"/>
      <c r="C4" s="19"/>
      <c r="D4" s="20"/>
      <c r="E4" s="61" t="s">
        <v>2</v>
      </c>
      <c r="F4" s="61"/>
    </row>
    <row r="5" spans="1:10" ht="28.5" customHeight="1" x14ac:dyDescent="0.3">
      <c r="A5" s="15"/>
      <c r="B5" s="15"/>
      <c r="C5" s="19"/>
      <c r="D5" s="19"/>
      <c r="E5" s="16" t="s">
        <v>122</v>
      </c>
      <c r="F5" s="16"/>
    </row>
    <row r="6" spans="1:10" ht="13.5" customHeight="1" x14ac:dyDescent="0.3">
      <c r="A6" s="15"/>
      <c r="B6" s="15"/>
      <c r="C6" s="15"/>
      <c r="D6" s="15"/>
      <c r="E6" s="16"/>
      <c r="F6" s="16"/>
    </row>
    <row r="7" spans="1:10" ht="15.75" customHeight="1" x14ac:dyDescent="0.3">
      <c r="A7" s="70" t="s">
        <v>145</v>
      </c>
      <c r="B7" s="70"/>
      <c r="C7" s="70"/>
      <c r="D7" s="70"/>
      <c r="E7" s="70"/>
      <c r="F7" s="70"/>
    </row>
    <row r="8" spans="1:10" ht="18" customHeight="1" x14ac:dyDescent="0.3">
      <c r="A8" s="69" t="s">
        <v>79</v>
      </c>
      <c r="B8" s="69"/>
      <c r="C8" s="69"/>
      <c r="D8" s="69"/>
      <c r="E8" s="69"/>
      <c r="F8" s="69"/>
    </row>
    <row r="9" spans="1:10" ht="9" customHeight="1" x14ac:dyDescent="0.3">
      <c r="A9" s="18"/>
      <c r="B9" s="18"/>
      <c r="C9" s="18"/>
      <c r="D9" s="18"/>
      <c r="E9" s="21"/>
      <c r="F9" s="21"/>
    </row>
    <row r="10" spans="1:10" ht="17.25" customHeight="1" x14ac:dyDescent="0.3">
      <c r="A10" s="64" t="s">
        <v>4</v>
      </c>
      <c r="B10" s="64"/>
      <c r="C10" s="65"/>
      <c r="D10" s="65"/>
      <c r="E10" s="65"/>
      <c r="F10" s="65"/>
    </row>
    <row r="11" spans="1:10" ht="13.5" customHeight="1" x14ac:dyDescent="0.3">
      <c r="A11" s="50" t="s">
        <v>5</v>
      </c>
      <c r="B11" s="71" t="s">
        <v>6</v>
      </c>
      <c r="C11" s="66" t="s">
        <v>74</v>
      </c>
      <c r="D11" s="67"/>
      <c r="E11" s="67"/>
      <c r="F11" s="68"/>
    </row>
    <row r="12" spans="1:10" ht="13.5" customHeight="1" x14ac:dyDescent="0.3">
      <c r="A12" s="51"/>
      <c r="B12" s="72"/>
      <c r="C12" s="75" t="s">
        <v>139</v>
      </c>
      <c r="D12" s="76"/>
      <c r="E12" s="76"/>
      <c r="F12" s="77"/>
      <c r="J12" s="44"/>
    </row>
    <row r="13" spans="1:10" ht="13.5" customHeight="1" x14ac:dyDescent="0.3">
      <c r="A13" s="51"/>
      <c r="B13" s="72"/>
      <c r="C13" s="75" t="s">
        <v>140</v>
      </c>
      <c r="D13" s="76"/>
      <c r="E13" s="76"/>
      <c r="F13" s="77"/>
      <c r="J13" s="44"/>
    </row>
    <row r="14" spans="1:10" ht="13.5" customHeight="1" x14ac:dyDescent="0.3">
      <c r="A14" s="51"/>
      <c r="B14" s="72"/>
      <c r="C14" s="75" t="s">
        <v>141</v>
      </c>
      <c r="D14" s="76"/>
      <c r="E14" s="76"/>
      <c r="F14" s="77"/>
      <c r="J14" s="44"/>
    </row>
    <row r="15" spans="1:10" ht="13.5" customHeight="1" x14ac:dyDescent="0.3">
      <c r="A15" s="51"/>
      <c r="B15" s="72"/>
      <c r="C15" s="75" t="s">
        <v>142</v>
      </c>
      <c r="D15" s="76"/>
      <c r="E15" s="76"/>
      <c r="F15" s="77"/>
      <c r="J15" s="44"/>
    </row>
    <row r="16" spans="1:10" ht="13.5" customHeight="1" x14ac:dyDescent="0.3">
      <c r="A16" s="74"/>
      <c r="B16" s="73"/>
      <c r="C16" s="78" t="s">
        <v>146</v>
      </c>
      <c r="D16" s="79"/>
      <c r="E16" s="79"/>
      <c r="F16" s="80"/>
      <c r="J16" s="44"/>
    </row>
    <row r="17" spans="1:10" ht="13.5" customHeight="1" x14ac:dyDescent="0.3">
      <c r="A17" s="50" t="s">
        <v>7</v>
      </c>
      <c r="B17" s="71" t="s">
        <v>8</v>
      </c>
      <c r="C17" s="75" t="s">
        <v>75</v>
      </c>
      <c r="D17" s="76"/>
      <c r="E17" s="76"/>
      <c r="F17" s="77"/>
      <c r="J17" s="44"/>
    </row>
    <row r="18" spans="1:10" ht="13.5" customHeight="1" x14ac:dyDescent="0.3">
      <c r="A18" s="51"/>
      <c r="B18" s="72"/>
      <c r="C18" s="121" t="s">
        <v>124</v>
      </c>
      <c r="D18" s="122"/>
      <c r="E18" s="122"/>
      <c r="F18" s="123"/>
      <c r="J18" s="44"/>
    </row>
    <row r="19" spans="1:10" ht="26.4" customHeight="1" x14ac:dyDescent="0.3">
      <c r="A19" s="51"/>
      <c r="B19" s="72"/>
      <c r="C19" s="121" t="s">
        <v>125</v>
      </c>
      <c r="D19" s="122"/>
      <c r="E19" s="122"/>
      <c r="F19" s="123"/>
      <c r="J19" s="44"/>
    </row>
    <row r="20" spans="1:10" ht="13.5" customHeight="1" x14ac:dyDescent="0.3">
      <c r="A20" s="51"/>
      <c r="B20" s="72"/>
      <c r="C20" s="121" t="s">
        <v>126</v>
      </c>
      <c r="D20" s="122"/>
      <c r="E20" s="122"/>
      <c r="F20" s="123"/>
      <c r="J20" s="44"/>
    </row>
    <row r="21" spans="1:10" ht="26.25" customHeight="1" x14ac:dyDescent="0.3">
      <c r="A21" s="51"/>
      <c r="B21" s="72"/>
      <c r="C21" s="121" t="s">
        <v>127</v>
      </c>
      <c r="D21" s="122"/>
      <c r="E21" s="122"/>
      <c r="F21" s="123"/>
      <c r="J21" s="44"/>
    </row>
    <row r="22" spans="1:10" ht="26.25" customHeight="1" x14ac:dyDescent="0.3">
      <c r="A22" s="51"/>
      <c r="B22" s="72"/>
      <c r="C22" s="121" t="s">
        <v>128</v>
      </c>
      <c r="D22" s="122"/>
      <c r="E22" s="122"/>
      <c r="F22" s="123"/>
      <c r="J22" s="44"/>
    </row>
    <row r="23" spans="1:10" ht="26.25" customHeight="1" x14ac:dyDescent="0.3">
      <c r="A23" s="51"/>
      <c r="B23" s="72"/>
      <c r="C23" s="121" t="s">
        <v>129</v>
      </c>
      <c r="D23" s="122"/>
      <c r="E23" s="122"/>
      <c r="F23" s="123"/>
      <c r="J23" s="44"/>
    </row>
    <row r="24" spans="1:10" ht="26.25" customHeight="1" x14ac:dyDescent="0.3">
      <c r="A24" s="51"/>
      <c r="B24" s="72"/>
      <c r="C24" s="121" t="s">
        <v>130</v>
      </c>
      <c r="D24" s="122"/>
      <c r="E24" s="122"/>
      <c r="F24" s="123"/>
    </row>
    <row r="25" spans="1:10" ht="26.25" customHeight="1" x14ac:dyDescent="0.3">
      <c r="A25" s="51"/>
      <c r="B25" s="72"/>
      <c r="C25" s="121" t="s">
        <v>131</v>
      </c>
      <c r="D25" s="122"/>
      <c r="E25" s="122"/>
      <c r="F25" s="123"/>
    </row>
    <row r="26" spans="1:10" ht="26.4" customHeight="1" x14ac:dyDescent="0.3">
      <c r="A26" s="51"/>
      <c r="B26" s="72"/>
      <c r="C26" s="121" t="s">
        <v>132</v>
      </c>
      <c r="D26" s="122"/>
      <c r="E26" s="122"/>
      <c r="F26" s="123"/>
    </row>
    <row r="27" spans="1:10" ht="13.5" customHeight="1" x14ac:dyDescent="0.3">
      <c r="A27" s="51"/>
      <c r="B27" s="72"/>
      <c r="C27" s="121" t="s">
        <v>133</v>
      </c>
      <c r="D27" s="122"/>
      <c r="E27" s="122"/>
      <c r="F27" s="123"/>
    </row>
    <row r="28" spans="1:10" ht="13.5" customHeight="1" x14ac:dyDescent="0.3">
      <c r="A28" s="74"/>
      <c r="B28" s="73"/>
      <c r="C28" s="130" t="s">
        <v>134</v>
      </c>
      <c r="D28" s="131"/>
      <c r="E28" s="131"/>
      <c r="F28" s="132"/>
    </row>
    <row r="29" spans="1:10" ht="33.75" customHeight="1" x14ac:dyDescent="0.3">
      <c r="A29" s="125" t="s">
        <v>10</v>
      </c>
      <c r="B29" s="126" t="s">
        <v>11</v>
      </c>
      <c r="C29" s="127" t="s">
        <v>76</v>
      </c>
      <c r="D29" s="128"/>
      <c r="E29" s="128"/>
      <c r="F29" s="129"/>
    </row>
    <row r="30" spans="1:10" ht="13.5" customHeight="1" x14ac:dyDescent="0.3">
      <c r="A30" s="125"/>
      <c r="B30" s="126"/>
      <c r="C30" s="75" t="s">
        <v>78</v>
      </c>
      <c r="D30" s="76"/>
      <c r="E30" s="76"/>
      <c r="F30" s="77"/>
    </row>
    <row r="31" spans="1:10" ht="23.25" customHeight="1" x14ac:dyDescent="0.3">
      <c r="A31" s="125"/>
      <c r="B31" s="126"/>
      <c r="C31" s="75" t="s">
        <v>77</v>
      </c>
      <c r="D31" s="76"/>
      <c r="E31" s="76"/>
      <c r="F31" s="77"/>
    </row>
    <row r="32" spans="1:10" ht="13.5" customHeight="1" x14ac:dyDescent="0.3">
      <c r="A32" s="125"/>
      <c r="B32" s="126"/>
      <c r="C32" s="135" t="s">
        <v>119</v>
      </c>
      <c r="D32" s="136"/>
      <c r="E32" s="136"/>
      <c r="F32" s="137"/>
    </row>
    <row r="33" spans="1:6" ht="13.5" customHeight="1" x14ac:dyDescent="0.3">
      <c r="A33" s="125"/>
      <c r="B33" s="126"/>
      <c r="C33" s="75" t="s">
        <v>80</v>
      </c>
      <c r="D33" s="76"/>
      <c r="E33" s="76"/>
      <c r="F33" s="77"/>
    </row>
    <row r="34" spans="1:6" ht="13.5" customHeight="1" x14ac:dyDescent="0.3">
      <c r="A34" s="125"/>
      <c r="B34" s="126"/>
      <c r="C34" s="75" t="s">
        <v>81</v>
      </c>
      <c r="D34" s="76"/>
      <c r="E34" s="76"/>
      <c r="F34" s="77"/>
    </row>
    <row r="35" spans="1:6" ht="13.5" customHeight="1" x14ac:dyDescent="0.3">
      <c r="A35" s="125"/>
      <c r="B35" s="126"/>
      <c r="C35" s="75" t="s">
        <v>82</v>
      </c>
      <c r="D35" s="76"/>
      <c r="E35" s="76"/>
      <c r="F35" s="77"/>
    </row>
    <row r="36" spans="1:6" ht="13.5" customHeight="1" x14ac:dyDescent="0.3">
      <c r="A36" s="125"/>
      <c r="B36" s="126"/>
      <c r="C36" s="135" t="s">
        <v>12</v>
      </c>
      <c r="D36" s="136"/>
      <c r="E36" s="136"/>
      <c r="F36" s="137"/>
    </row>
    <row r="37" spans="1:6" ht="13.5" customHeight="1" x14ac:dyDescent="0.3">
      <c r="A37" s="125"/>
      <c r="B37" s="126"/>
      <c r="C37" s="75" t="s">
        <v>120</v>
      </c>
      <c r="D37" s="76"/>
      <c r="E37" s="76"/>
      <c r="F37" s="77"/>
    </row>
    <row r="38" spans="1:6" ht="13.5" customHeight="1" x14ac:dyDescent="0.3">
      <c r="A38" s="125"/>
      <c r="B38" s="126"/>
      <c r="C38" s="78" t="s">
        <v>121</v>
      </c>
      <c r="D38" s="79"/>
      <c r="E38" s="79"/>
      <c r="F38" s="80"/>
    </row>
    <row r="39" spans="1:6" ht="15" customHeight="1" x14ac:dyDescent="0.3">
      <c r="A39" s="50" t="s">
        <v>13</v>
      </c>
      <c r="B39" s="54" t="s">
        <v>14</v>
      </c>
      <c r="C39" s="5" t="s">
        <v>83</v>
      </c>
      <c r="D39" s="5" t="s">
        <v>84</v>
      </c>
      <c r="E39" s="119" t="s">
        <v>85</v>
      </c>
      <c r="F39" s="120"/>
    </row>
    <row r="40" spans="1:6" ht="55.5" customHeight="1" x14ac:dyDescent="0.3">
      <c r="A40" s="74"/>
      <c r="B40" s="81"/>
      <c r="C40" s="7">
        <v>130.21</v>
      </c>
      <c r="D40" s="11">
        <v>144.71</v>
      </c>
      <c r="E40" s="82" t="s">
        <v>143</v>
      </c>
      <c r="F40" s="83"/>
    </row>
    <row r="41" spans="1:6" ht="16.5" customHeight="1" x14ac:dyDescent="0.3">
      <c r="A41" s="22" t="s">
        <v>15</v>
      </c>
      <c r="B41" s="23" t="s">
        <v>16</v>
      </c>
      <c r="C41" s="133">
        <v>34451.61</v>
      </c>
      <c r="D41" s="134"/>
      <c r="E41" s="134"/>
      <c r="F41" s="83"/>
    </row>
    <row r="42" spans="1:6" ht="17.25" customHeight="1" x14ac:dyDescent="0.3">
      <c r="A42" s="124" t="s">
        <v>138</v>
      </c>
      <c r="B42" s="124"/>
      <c r="C42" s="124"/>
      <c r="D42" s="124"/>
      <c r="E42" s="124"/>
      <c r="F42" s="124"/>
    </row>
    <row r="43" spans="1:6" ht="15" customHeight="1" x14ac:dyDescent="0.3">
      <c r="A43" s="37"/>
      <c r="B43" s="38" t="s">
        <v>17</v>
      </c>
      <c r="C43" s="98" t="s">
        <v>18</v>
      </c>
      <c r="D43" s="99"/>
      <c r="E43" s="99"/>
      <c r="F43" s="100"/>
    </row>
    <row r="44" spans="1:6" ht="24" customHeight="1" x14ac:dyDescent="0.3">
      <c r="A44" s="37"/>
      <c r="B44" s="38"/>
      <c r="C44" s="39" t="s">
        <v>86</v>
      </c>
      <c r="D44" s="39" t="s">
        <v>87</v>
      </c>
      <c r="E44" s="40" t="s">
        <v>88</v>
      </c>
      <c r="F44" s="40" t="s">
        <v>89</v>
      </c>
    </row>
    <row r="45" spans="1:6" ht="41.25" customHeight="1" x14ac:dyDescent="0.3">
      <c r="A45" s="41" t="s">
        <v>19</v>
      </c>
      <c r="B45" s="42" t="s">
        <v>20</v>
      </c>
      <c r="C45" s="27">
        <v>110884219.15000001</v>
      </c>
      <c r="D45" s="27">
        <v>113866406.94</v>
      </c>
      <c r="E45" s="28">
        <f>D45-C45</f>
        <v>2982187.7899999917</v>
      </c>
      <c r="F45" s="29">
        <f>E45*100/C45</f>
        <v>2.6894609646534104</v>
      </c>
    </row>
    <row r="46" spans="1:6" ht="46.5" customHeight="1" x14ac:dyDescent="0.3">
      <c r="A46" s="41" t="s">
        <v>21</v>
      </c>
      <c r="B46" s="42" t="s">
        <v>22</v>
      </c>
      <c r="C46" s="98" t="s">
        <v>9</v>
      </c>
      <c r="D46" s="99"/>
      <c r="E46" s="99"/>
      <c r="F46" s="100"/>
    </row>
    <row r="47" spans="1:6" ht="18.75" customHeight="1" x14ac:dyDescent="0.3">
      <c r="A47" s="101" t="s">
        <v>23</v>
      </c>
      <c r="B47" s="104" t="s">
        <v>24</v>
      </c>
      <c r="C47" s="98" t="s">
        <v>91</v>
      </c>
      <c r="D47" s="99"/>
      <c r="E47" s="99"/>
      <c r="F47" s="100"/>
    </row>
    <row r="48" spans="1:6" ht="23.25" customHeight="1" x14ac:dyDescent="0.3">
      <c r="A48" s="102"/>
      <c r="B48" s="105"/>
      <c r="C48" s="39" t="s">
        <v>86</v>
      </c>
      <c r="D48" s="39" t="s">
        <v>87</v>
      </c>
      <c r="E48" s="40" t="s">
        <v>88</v>
      </c>
      <c r="F48" s="40" t="s">
        <v>89</v>
      </c>
    </row>
    <row r="49" spans="1:6" ht="16.5" customHeight="1" x14ac:dyDescent="0.3">
      <c r="A49" s="102"/>
      <c r="B49" s="105"/>
      <c r="C49" s="37" t="s">
        <v>150</v>
      </c>
      <c r="D49" s="37" t="s">
        <v>165</v>
      </c>
      <c r="E49" s="107">
        <f>168526.3-156890.69</f>
        <v>11635.609999999986</v>
      </c>
      <c r="F49" s="110">
        <f>E49*100/156890.69</f>
        <v>7.4163801561456486</v>
      </c>
    </row>
    <row r="50" spans="1:6" ht="16.5" customHeight="1" x14ac:dyDescent="0.3">
      <c r="A50" s="102"/>
      <c r="B50" s="105"/>
      <c r="C50" s="37" t="s">
        <v>151</v>
      </c>
      <c r="D50" s="37" t="s">
        <v>166</v>
      </c>
      <c r="E50" s="108"/>
      <c r="F50" s="111"/>
    </row>
    <row r="51" spans="1:6" ht="16.5" customHeight="1" x14ac:dyDescent="0.3">
      <c r="A51" s="102"/>
      <c r="B51" s="105"/>
      <c r="C51" s="37" t="s">
        <v>144</v>
      </c>
      <c r="D51" s="37" t="s">
        <v>167</v>
      </c>
      <c r="E51" s="108"/>
      <c r="F51" s="111"/>
    </row>
    <row r="52" spans="1:6" ht="16.5" customHeight="1" x14ac:dyDescent="0.3">
      <c r="A52" s="102"/>
      <c r="B52" s="105"/>
      <c r="C52" s="43" t="s">
        <v>152</v>
      </c>
      <c r="D52" s="43" t="s">
        <v>168</v>
      </c>
      <c r="E52" s="109"/>
      <c r="F52" s="112"/>
    </row>
    <row r="53" spans="1:6" ht="16.5" customHeight="1" x14ac:dyDescent="0.3">
      <c r="A53" s="102"/>
      <c r="B53" s="105"/>
      <c r="C53" s="98" t="s">
        <v>93</v>
      </c>
      <c r="D53" s="99"/>
      <c r="E53" s="99"/>
      <c r="F53" s="100"/>
    </row>
    <row r="54" spans="1:6" ht="16.5" customHeight="1" x14ac:dyDescent="0.3">
      <c r="A54" s="102"/>
      <c r="B54" s="105"/>
      <c r="C54" s="98" t="s">
        <v>94</v>
      </c>
      <c r="D54" s="99"/>
      <c r="E54" s="99"/>
      <c r="F54" s="100"/>
    </row>
    <row r="55" spans="1:6" ht="21" customHeight="1" x14ac:dyDescent="0.3">
      <c r="A55" s="102"/>
      <c r="B55" s="105"/>
      <c r="C55" s="39" t="s">
        <v>86</v>
      </c>
      <c r="D55" s="39" t="s">
        <v>87</v>
      </c>
      <c r="E55" s="40" t="s">
        <v>88</v>
      </c>
      <c r="F55" s="40" t="s">
        <v>89</v>
      </c>
    </row>
    <row r="56" spans="1:6" ht="21" customHeight="1" x14ac:dyDescent="0.3">
      <c r="A56" s="102"/>
      <c r="B56" s="105"/>
      <c r="C56" s="37" t="s">
        <v>136</v>
      </c>
      <c r="D56" s="37" t="s">
        <v>136</v>
      </c>
      <c r="E56" s="113">
        <v>0</v>
      </c>
      <c r="F56" s="116">
        <f>E56*100/6094</f>
        <v>0</v>
      </c>
    </row>
    <row r="57" spans="1:6" ht="21" customHeight="1" x14ac:dyDescent="0.3">
      <c r="A57" s="102"/>
      <c r="B57" s="105"/>
      <c r="C57" s="37" t="s">
        <v>135</v>
      </c>
      <c r="D57" s="37" t="s">
        <v>135</v>
      </c>
      <c r="E57" s="114"/>
      <c r="F57" s="117"/>
    </row>
    <row r="58" spans="1:6" ht="16.5" customHeight="1" x14ac:dyDescent="0.3">
      <c r="A58" s="102"/>
      <c r="B58" s="105"/>
      <c r="C58" s="43" t="s">
        <v>137</v>
      </c>
      <c r="D58" s="43" t="s">
        <v>137</v>
      </c>
      <c r="E58" s="115"/>
      <c r="F58" s="118"/>
    </row>
    <row r="59" spans="1:6" ht="16.5" customHeight="1" x14ac:dyDescent="0.3">
      <c r="A59" s="103"/>
      <c r="B59" s="106"/>
      <c r="C59" s="98" t="s">
        <v>95</v>
      </c>
      <c r="D59" s="99"/>
      <c r="E59" s="99"/>
      <c r="F59" s="100"/>
    </row>
    <row r="60" spans="1:6" ht="34.5" customHeight="1" x14ac:dyDescent="0.3">
      <c r="A60" s="50" t="s">
        <v>25</v>
      </c>
      <c r="B60" s="54" t="s">
        <v>26</v>
      </c>
      <c r="C60" s="84" t="s">
        <v>96</v>
      </c>
      <c r="D60" s="84"/>
      <c r="E60" s="7" t="s">
        <v>97</v>
      </c>
      <c r="F60" s="11" t="s">
        <v>98</v>
      </c>
    </row>
    <row r="61" spans="1:6" ht="16.5" customHeight="1" x14ac:dyDescent="0.3">
      <c r="A61" s="74"/>
      <c r="B61" s="81"/>
      <c r="C61" s="82" t="s">
        <v>99</v>
      </c>
      <c r="D61" s="83"/>
      <c r="E61" s="22" t="s">
        <v>100</v>
      </c>
      <c r="F61" s="8">
        <v>5978983.0199999996</v>
      </c>
    </row>
    <row r="62" spans="1:6" ht="16.5" customHeight="1" x14ac:dyDescent="0.3">
      <c r="A62" s="50" t="s">
        <v>28</v>
      </c>
      <c r="B62" s="54" t="s">
        <v>29</v>
      </c>
      <c r="C62" s="82" t="s">
        <v>101</v>
      </c>
      <c r="D62" s="83"/>
      <c r="E62" s="86" t="s">
        <v>154</v>
      </c>
      <c r="F62" s="87"/>
    </row>
    <row r="63" spans="1:6" ht="25.5" customHeight="1" x14ac:dyDescent="0.3">
      <c r="A63" s="51"/>
      <c r="B63" s="55"/>
      <c r="C63" s="85" t="s">
        <v>124</v>
      </c>
      <c r="D63" s="85"/>
      <c r="E63" s="88">
        <v>42.67</v>
      </c>
      <c r="F63" s="88"/>
    </row>
    <row r="64" spans="1:6" ht="62.25" customHeight="1" x14ac:dyDescent="0.3">
      <c r="A64" s="51"/>
      <c r="B64" s="55"/>
      <c r="C64" s="85" t="s">
        <v>125</v>
      </c>
      <c r="D64" s="85"/>
      <c r="E64" s="88">
        <v>52.5</v>
      </c>
      <c r="F64" s="88"/>
    </row>
    <row r="65" spans="1:10" ht="18" customHeight="1" x14ac:dyDescent="0.3">
      <c r="A65" s="51"/>
      <c r="B65" s="55"/>
      <c r="C65" s="96" t="s">
        <v>155</v>
      </c>
      <c r="D65" s="97"/>
      <c r="E65" s="88">
        <v>110</v>
      </c>
      <c r="F65" s="88"/>
    </row>
    <row r="66" spans="1:10" ht="39.75" customHeight="1" x14ac:dyDescent="0.3">
      <c r="A66" s="51"/>
      <c r="B66" s="55"/>
      <c r="C66" s="85" t="s">
        <v>156</v>
      </c>
      <c r="D66" s="85"/>
      <c r="E66" s="88">
        <v>180</v>
      </c>
      <c r="F66" s="88"/>
    </row>
    <row r="67" spans="1:10" ht="18" customHeight="1" x14ac:dyDescent="0.3">
      <c r="A67" s="51"/>
      <c r="B67" s="55"/>
      <c r="C67" s="85" t="s">
        <v>157</v>
      </c>
      <c r="D67" s="85"/>
      <c r="E67" s="88">
        <v>110</v>
      </c>
      <c r="F67" s="88"/>
    </row>
    <row r="68" spans="1:10" ht="24.75" customHeight="1" x14ac:dyDescent="0.3">
      <c r="A68" s="22" t="s">
        <v>30</v>
      </c>
      <c r="B68" s="23" t="s">
        <v>31</v>
      </c>
      <c r="C68" s="95">
        <v>1974</v>
      </c>
      <c r="D68" s="90"/>
      <c r="E68" s="90"/>
      <c r="F68" s="91"/>
    </row>
    <row r="69" spans="1:10" ht="24.75" customHeight="1" x14ac:dyDescent="0.3">
      <c r="A69" s="22" t="s">
        <v>32</v>
      </c>
      <c r="B69" s="23" t="s">
        <v>33</v>
      </c>
      <c r="C69" s="89" t="s">
        <v>27</v>
      </c>
      <c r="D69" s="90"/>
      <c r="E69" s="90"/>
      <c r="F69" s="91"/>
    </row>
    <row r="70" spans="1:10" ht="17.25" customHeight="1" x14ac:dyDescent="0.3">
      <c r="A70" s="22" t="s">
        <v>34</v>
      </c>
      <c r="B70" s="47" t="s">
        <v>35</v>
      </c>
      <c r="C70" s="48"/>
      <c r="D70" s="48"/>
      <c r="E70" s="48"/>
      <c r="F70" s="49"/>
    </row>
    <row r="71" spans="1:10" ht="16.5" customHeight="1" x14ac:dyDescent="0.3">
      <c r="A71" s="50" t="s">
        <v>36</v>
      </c>
      <c r="B71" s="54" t="s">
        <v>37</v>
      </c>
      <c r="C71" s="57" t="s">
        <v>96</v>
      </c>
      <c r="D71" s="57"/>
      <c r="E71" s="14" t="s">
        <v>103</v>
      </c>
      <c r="F71" s="14" t="s">
        <v>102</v>
      </c>
    </row>
    <row r="72" spans="1:10" ht="16.5" customHeight="1" x14ac:dyDescent="0.3">
      <c r="A72" s="51"/>
      <c r="B72" s="55"/>
      <c r="C72" s="52" t="s">
        <v>107</v>
      </c>
      <c r="D72" s="53"/>
      <c r="E72" s="9">
        <f>SUM(E73:E75)</f>
        <v>67132677.75</v>
      </c>
      <c r="F72" s="30">
        <f>F73+F74+F75</f>
        <v>67132677.75</v>
      </c>
    </row>
    <row r="73" spans="1:10" ht="24" customHeight="1" x14ac:dyDescent="0.3">
      <c r="A73" s="51"/>
      <c r="B73" s="55"/>
      <c r="C73" s="94" t="s">
        <v>106</v>
      </c>
      <c r="D73" s="94"/>
      <c r="E73" s="9">
        <v>56336900</v>
      </c>
      <c r="F73" s="35">
        <v>56336900</v>
      </c>
    </row>
    <row r="74" spans="1:10" ht="16.5" customHeight="1" x14ac:dyDescent="0.3">
      <c r="A74" s="51"/>
      <c r="B74" s="55"/>
      <c r="C74" s="92" t="s">
        <v>104</v>
      </c>
      <c r="D74" s="93"/>
      <c r="E74" s="31">
        <v>4426040.09</v>
      </c>
      <c r="F74" s="35">
        <v>4426040.09</v>
      </c>
    </row>
    <row r="75" spans="1:10" ht="16.5" customHeight="1" x14ac:dyDescent="0.3">
      <c r="A75" s="51"/>
      <c r="B75" s="55"/>
      <c r="C75" s="92" t="s">
        <v>105</v>
      </c>
      <c r="D75" s="93"/>
      <c r="E75" s="9">
        <v>6369737.6600000001</v>
      </c>
      <c r="F75" s="35">
        <v>6369737.6600000001</v>
      </c>
      <c r="I75" s="13">
        <f>5986466.58+4362320.09+5296400+51040500</f>
        <v>66685686.670000002</v>
      </c>
      <c r="J75" s="13">
        <f>I77-I75</f>
        <v>0</v>
      </c>
    </row>
    <row r="76" spans="1:10" ht="16.5" customHeight="1" x14ac:dyDescent="0.3">
      <c r="A76" s="50" t="s">
        <v>38</v>
      </c>
      <c r="B76" s="54" t="s">
        <v>39</v>
      </c>
      <c r="C76" s="57" t="s">
        <v>108</v>
      </c>
      <c r="D76" s="57"/>
      <c r="E76" s="14" t="s">
        <v>109</v>
      </c>
      <c r="F76" s="14" t="s">
        <v>110</v>
      </c>
      <c r="G76" s="9"/>
      <c r="H76" s="13" t="s">
        <v>158</v>
      </c>
      <c r="I76" s="13" t="s">
        <v>159</v>
      </c>
    </row>
    <row r="77" spans="1:10" ht="16.5" customHeight="1" x14ac:dyDescent="0.3">
      <c r="A77" s="51"/>
      <c r="B77" s="55"/>
      <c r="C77" s="52" t="s">
        <v>107</v>
      </c>
      <c r="D77" s="53"/>
      <c r="E77" s="9">
        <f>SUM(E78:E88)</f>
        <v>66685686.670000002</v>
      </c>
      <c r="F77" s="9">
        <f>SUM(F78:F88)</f>
        <v>67234497.450000003</v>
      </c>
      <c r="G77" s="13">
        <f>F77-E77</f>
        <v>548810.78000000119</v>
      </c>
      <c r="H77" s="13">
        <f>SUM(H78:H88)</f>
        <v>67234497.450000003</v>
      </c>
      <c r="I77" s="13">
        <f>SUM(I78:I88)</f>
        <v>66685686.670000002</v>
      </c>
      <c r="J77" s="13">
        <f>I77-E77</f>
        <v>0</v>
      </c>
    </row>
    <row r="78" spans="1:10" ht="24" customHeight="1" x14ac:dyDescent="0.3">
      <c r="A78" s="51"/>
      <c r="B78" s="55"/>
      <c r="C78" s="52" t="s">
        <v>111</v>
      </c>
      <c r="D78" s="53"/>
      <c r="E78" s="30">
        <f t="shared" ref="E78:E88" si="0">I78</f>
        <v>50552352.329999998</v>
      </c>
      <c r="F78" s="9">
        <f t="shared" ref="F78:F88" si="1">H78</f>
        <v>50979267.82</v>
      </c>
      <c r="G78" s="13">
        <f t="shared" ref="G78:G79" si="2">F78-E78</f>
        <v>426915.49000000209</v>
      </c>
      <c r="H78" s="13">
        <f>3576929.29+1080232.64+35534645.77+10787460.12</f>
        <v>50979267.82</v>
      </c>
      <c r="I78" s="13">
        <f>3297453.99+932792.45+287026.01+86681.94+35247619.76+10700778.18</f>
        <v>50552352.329999998</v>
      </c>
      <c r="J78" s="13">
        <f>279475.3+147440.19</f>
        <v>426915.49</v>
      </c>
    </row>
    <row r="79" spans="1:10" ht="16.5" customHeight="1" x14ac:dyDescent="0.3">
      <c r="A79" s="51"/>
      <c r="B79" s="55"/>
      <c r="C79" s="52" t="s">
        <v>112</v>
      </c>
      <c r="D79" s="53"/>
      <c r="E79" s="36">
        <f t="shared" si="0"/>
        <v>3700</v>
      </c>
      <c r="F79" s="36">
        <f t="shared" si="1"/>
        <v>3700</v>
      </c>
      <c r="G79" s="13">
        <f t="shared" si="2"/>
        <v>0</v>
      </c>
      <c r="H79" s="13">
        <f>3300+400</f>
        <v>3700</v>
      </c>
      <c r="I79" s="13">
        <f>400+3300</f>
        <v>3700</v>
      </c>
    </row>
    <row r="80" spans="1:10" ht="16.5" customHeight="1" x14ac:dyDescent="0.3">
      <c r="A80" s="51"/>
      <c r="B80" s="55"/>
      <c r="C80" s="52" t="s">
        <v>113</v>
      </c>
      <c r="D80" s="53"/>
      <c r="E80" s="36">
        <f t="shared" si="0"/>
        <v>580912.24</v>
      </c>
      <c r="F80" s="36">
        <f t="shared" si="1"/>
        <v>580912.24</v>
      </c>
      <c r="G80" s="13">
        <f t="shared" ref="G80:G88" si="3">F80-E80</f>
        <v>0</v>
      </c>
      <c r="H80" s="13">
        <f>203195.69+26244+351472.55</f>
        <v>580912.24</v>
      </c>
      <c r="I80" s="13">
        <f>26244+351472.55+203195.69</f>
        <v>580912.24</v>
      </c>
    </row>
    <row r="81" spans="1:11" ht="16.5" customHeight="1" x14ac:dyDescent="0.3">
      <c r="A81" s="51"/>
      <c r="B81" s="55"/>
      <c r="C81" s="52" t="s">
        <v>160</v>
      </c>
      <c r="D81" s="53"/>
      <c r="E81" s="36">
        <f t="shared" si="0"/>
        <v>15000</v>
      </c>
      <c r="F81" s="36">
        <f t="shared" si="1"/>
        <v>15000</v>
      </c>
      <c r="G81" s="13"/>
      <c r="H81" s="13">
        <f>15000</f>
        <v>15000</v>
      </c>
      <c r="I81" s="13">
        <v>15000</v>
      </c>
    </row>
    <row r="82" spans="1:11" ht="16.5" customHeight="1" x14ac:dyDescent="0.3">
      <c r="A82" s="51"/>
      <c r="B82" s="55"/>
      <c r="C82" s="52" t="s">
        <v>114</v>
      </c>
      <c r="D82" s="53"/>
      <c r="E82" s="36">
        <f t="shared" si="0"/>
        <v>4200698.9400000004</v>
      </c>
      <c r="F82" s="36">
        <f t="shared" si="1"/>
        <v>4200698.9400000004</v>
      </c>
      <c r="G82" s="13">
        <f t="shared" si="3"/>
        <v>0</v>
      </c>
      <c r="H82" s="13">
        <f>3445287.83+755411.11</f>
        <v>4200698.9400000004</v>
      </c>
      <c r="I82" s="13">
        <f>755411.11+3445287.83</f>
        <v>4200698.9400000004</v>
      </c>
    </row>
    <row r="83" spans="1:11" ht="24" customHeight="1" x14ac:dyDescent="0.3">
      <c r="A83" s="51"/>
      <c r="B83" s="55"/>
      <c r="C83" s="52" t="s">
        <v>115</v>
      </c>
      <c r="D83" s="53"/>
      <c r="E83" s="36">
        <f t="shared" si="0"/>
        <v>1005527.42</v>
      </c>
      <c r="F83" s="36">
        <f t="shared" si="1"/>
        <v>1015527.42</v>
      </c>
      <c r="G83" s="13">
        <f t="shared" si="3"/>
        <v>10000</v>
      </c>
      <c r="H83" s="13">
        <f>488561.03+199466.39+8000+315000+4500</f>
        <v>1015527.42</v>
      </c>
      <c r="I83" s="13">
        <f>189466.39+8000+315000+4500+436861.03+51700</f>
        <v>1005527.42</v>
      </c>
    </row>
    <row r="84" spans="1:11" ht="16.350000000000001" customHeight="1" x14ac:dyDescent="0.3">
      <c r="A84" s="51"/>
      <c r="B84" s="55"/>
      <c r="C84" s="52" t="s">
        <v>116</v>
      </c>
      <c r="D84" s="53"/>
      <c r="E84" s="36">
        <f t="shared" si="0"/>
        <v>3439257.3900000006</v>
      </c>
      <c r="F84" s="36">
        <f t="shared" si="1"/>
        <v>3521555.9700000007</v>
      </c>
      <c r="G84" s="13">
        <f>F84-E84</f>
        <v>82298.580000000075</v>
      </c>
      <c r="H84" s="13">
        <f>669197.41+302052.02+254800+76949.6+600000+7684.4+31569.3+1112400+466903.24</f>
        <v>3521555.9700000007</v>
      </c>
      <c r="I84" s="13">
        <f>4446+3000+276027.44+254800+76949.6+600000+7684.4+31569.3+1048680+466903.24+229053.19+37943+402201.22</f>
        <v>3439257.3900000006</v>
      </c>
      <c r="J84" s="13">
        <v>18578.580000000002</v>
      </c>
      <c r="K84" s="13">
        <f>G84-J84</f>
        <v>63720.000000000073</v>
      </c>
    </row>
    <row r="85" spans="1:11" ht="24" customHeight="1" x14ac:dyDescent="0.3">
      <c r="A85" s="51"/>
      <c r="B85" s="55"/>
      <c r="C85" s="52" t="s">
        <v>164</v>
      </c>
      <c r="D85" s="53"/>
      <c r="E85" s="36">
        <f t="shared" si="0"/>
        <v>107151.63</v>
      </c>
      <c r="F85" s="36">
        <f t="shared" si="1"/>
        <v>107151.63</v>
      </c>
      <c r="G85" s="13"/>
      <c r="H85" s="13">
        <v>107151.63</v>
      </c>
      <c r="I85" s="13">
        <f>106102.06+1049.57</f>
        <v>107151.63</v>
      </c>
    </row>
    <row r="86" spans="1:11" ht="16.350000000000001" customHeight="1" x14ac:dyDescent="0.3">
      <c r="A86" s="51"/>
      <c r="B86" s="55"/>
      <c r="C86" s="52" t="s">
        <v>161</v>
      </c>
      <c r="D86" s="53"/>
      <c r="E86" s="36">
        <f t="shared" si="0"/>
        <v>840277.5</v>
      </c>
      <c r="F86" s="36">
        <f t="shared" si="1"/>
        <v>847514</v>
      </c>
      <c r="G86" s="13">
        <f t="shared" si="3"/>
        <v>7236.5</v>
      </c>
      <c r="H86" s="13">
        <f>803139+44375</f>
        <v>847514</v>
      </c>
      <c r="I86" s="13">
        <f>1460.25+34278.25+1400+803139</f>
        <v>840277.5</v>
      </c>
    </row>
    <row r="87" spans="1:11" ht="16.350000000000001" customHeight="1" x14ac:dyDescent="0.3">
      <c r="A87" s="51"/>
      <c r="B87" s="55"/>
      <c r="C87" s="52" t="s">
        <v>162</v>
      </c>
      <c r="D87" s="53"/>
      <c r="E87" s="36">
        <f t="shared" si="0"/>
        <v>4939754.1400000006</v>
      </c>
      <c r="F87" s="36">
        <f t="shared" si="1"/>
        <v>4939754.1400000006</v>
      </c>
      <c r="G87" s="45">
        <f t="shared" si="3"/>
        <v>0</v>
      </c>
      <c r="H87" s="13">
        <f>4084996.14+90639+605761+94358+64000</f>
        <v>4939754.1400000006</v>
      </c>
      <c r="I87" s="13">
        <f>90639+605761+94358+64000+4084996.14</f>
        <v>4939754.1400000006</v>
      </c>
    </row>
    <row r="88" spans="1:11" ht="16.350000000000001" customHeight="1" x14ac:dyDescent="0.3">
      <c r="A88" s="33"/>
      <c r="B88" s="34"/>
      <c r="C88" s="56" t="s">
        <v>163</v>
      </c>
      <c r="D88" s="56"/>
      <c r="E88" s="36">
        <f t="shared" si="0"/>
        <v>1001055.08</v>
      </c>
      <c r="F88" s="36">
        <f t="shared" si="1"/>
        <v>1023415.29</v>
      </c>
      <c r="G88" s="45">
        <f t="shared" si="3"/>
        <v>22360.210000000079</v>
      </c>
      <c r="H88" s="13">
        <f>209965.38+381207.91+69750+3850+1792+300000+36000+20850</f>
        <v>1023415.29</v>
      </c>
      <c r="I88" s="13">
        <f>128984.38+57500+150853.32+21510+69750+3850+1792+300000+36000+20850+8351+2170+153770.63+45673.75</f>
        <v>1001055.08</v>
      </c>
    </row>
    <row r="89" spans="1:11" ht="17.25" customHeight="1" x14ac:dyDescent="0.3">
      <c r="A89" s="58" t="s">
        <v>40</v>
      </c>
      <c r="B89" s="59"/>
      <c r="C89" s="59"/>
      <c r="D89" s="59"/>
      <c r="E89" s="59"/>
      <c r="F89" s="60"/>
    </row>
    <row r="90" spans="1:11" ht="35.25" customHeight="1" x14ac:dyDescent="0.3">
      <c r="A90" s="24"/>
      <c r="B90" s="7" t="s">
        <v>17</v>
      </c>
      <c r="C90" s="5" t="s">
        <v>41</v>
      </c>
      <c r="D90" s="5" t="s">
        <v>42</v>
      </c>
      <c r="E90" s="5" t="s">
        <v>88</v>
      </c>
      <c r="F90" s="5" t="s">
        <v>89</v>
      </c>
    </row>
    <row r="91" spans="1:11" ht="27.75" customHeight="1" x14ac:dyDescent="0.3">
      <c r="A91" s="22" t="s">
        <v>43</v>
      </c>
      <c r="B91" s="23" t="s">
        <v>44</v>
      </c>
      <c r="C91" s="8" t="s">
        <v>147</v>
      </c>
      <c r="D91" s="8" t="s">
        <v>169</v>
      </c>
      <c r="E91" s="26" t="s">
        <v>170</v>
      </c>
      <c r="F91" s="26" t="s">
        <v>171</v>
      </c>
    </row>
    <row r="92" spans="1:11" ht="40.5" customHeight="1" x14ac:dyDescent="0.3">
      <c r="A92" s="22" t="s">
        <v>45</v>
      </c>
      <c r="B92" s="23" t="s">
        <v>46</v>
      </c>
      <c r="C92" s="8">
        <v>20469.740000000002</v>
      </c>
      <c r="D92" s="8" t="s">
        <v>92</v>
      </c>
      <c r="E92" s="36">
        <f>-C92</f>
        <v>-20469.740000000002</v>
      </c>
      <c r="F92" s="10">
        <v>100</v>
      </c>
    </row>
    <row r="93" spans="1:11" ht="40.5" customHeight="1" x14ac:dyDescent="0.3">
      <c r="A93" s="22" t="s">
        <v>47</v>
      </c>
      <c r="B93" s="23" t="s">
        <v>48</v>
      </c>
      <c r="C93" s="8" t="s">
        <v>92</v>
      </c>
      <c r="D93" s="8" t="s">
        <v>92</v>
      </c>
      <c r="E93" s="7" t="s">
        <v>92</v>
      </c>
      <c r="F93" s="7" t="s">
        <v>92</v>
      </c>
    </row>
    <row r="94" spans="1:11" ht="27.75" customHeight="1" x14ac:dyDescent="0.3">
      <c r="A94" s="22" t="s">
        <v>49</v>
      </c>
      <c r="B94" s="23" t="s">
        <v>50</v>
      </c>
      <c r="C94" s="8" t="s">
        <v>148</v>
      </c>
      <c r="D94" s="8" t="s">
        <v>172</v>
      </c>
      <c r="E94" s="8" t="s">
        <v>174</v>
      </c>
      <c r="F94" s="25" t="s">
        <v>173</v>
      </c>
      <c r="H94" s="13">
        <f>37350479.46-34368291.67</f>
        <v>2982187.7899999991</v>
      </c>
      <c r="I94" s="13">
        <f>H94*100/34368291.67</f>
        <v>8.6771487469746518</v>
      </c>
    </row>
    <row r="95" spans="1:11" ht="40.5" customHeight="1" x14ac:dyDescent="0.3">
      <c r="A95" s="22" t="s">
        <v>51</v>
      </c>
      <c r="B95" s="23" t="s">
        <v>52</v>
      </c>
      <c r="C95" s="26" t="s">
        <v>92</v>
      </c>
      <c r="D95" s="7" t="s">
        <v>92</v>
      </c>
      <c r="E95" s="7" t="s">
        <v>92</v>
      </c>
      <c r="F95" s="7" t="s">
        <v>92</v>
      </c>
      <c r="H95" s="13">
        <f>1144711.92-1661509.98</f>
        <v>-516798.06000000006</v>
      </c>
      <c r="I95" s="13">
        <f>H95*100/1661509.98</f>
        <v>-31.10412012090352</v>
      </c>
    </row>
    <row r="96" spans="1:11" ht="40.5" customHeight="1" x14ac:dyDescent="0.3">
      <c r="A96" s="22" t="s">
        <v>53</v>
      </c>
      <c r="B96" s="23" t="s">
        <v>54</v>
      </c>
      <c r="C96" s="26" t="s">
        <v>92</v>
      </c>
      <c r="D96" s="7" t="s">
        <v>92</v>
      </c>
      <c r="E96" s="7" t="s">
        <v>92</v>
      </c>
      <c r="F96" s="7" t="s">
        <v>92</v>
      </c>
    </row>
    <row r="97" spans="1:9" ht="27.75" customHeight="1" x14ac:dyDescent="0.3">
      <c r="A97" s="22" t="s">
        <v>55</v>
      </c>
      <c r="B97" s="23" t="s">
        <v>56</v>
      </c>
      <c r="C97" s="32" t="s">
        <v>123</v>
      </c>
      <c r="D97" s="7" t="s">
        <v>123</v>
      </c>
      <c r="E97" s="10" t="s">
        <v>90</v>
      </c>
      <c r="F97" s="10" t="s">
        <v>90</v>
      </c>
    </row>
    <row r="98" spans="1:9" ht="40.5" customHeight="1" x14ac:dyDescent="0.3">
      <c r="A98" s="22" t="s">
        <v>57</v>
      </c>
      <c r="B98" s="23" t="s">
        <v>58</v>
      </c>
      <c r="C98" s="26" t="s">
        <v>117</v>
      </c>
      <c r="D98" s="7" t="s">
        <v>92</v>
      </c>
      <c r="E98" s="46">
        <v>-2</v>
      </c>
      <c r="F98" s="10">
        <v>100</v>
      </c>
    </row>
    <row r="99" spans="1:9" ht="40.5" customHeight="1" x14ac:dyDescent="0.3">
      <c r="A99" s="22" t="s">
        <v>59</v>
      </c>
      <c r="B99" s="23" t="s">
        <v>60</v>
      </c>
      <c r="C99" s="26" t="s">
        <v>92</v>
      </c>
      <c r="D99" s="7" t="s">
        <v>92</v>
      </c>
      <c r="E99" s="7" t="s">
        <v>92</v>
      </c>
      <c r="F99" s="7" t="s">
        <v>92</v>
      </c>
    </row>
    <row r="100" spans="1:9" ht="27.75" customHeight="1" x14ac:dyDescent="0.3">
      <c r="A100" s="22" t="s">
        <v>61</v>
      </c>
      <c r="B100" s="23" t="s">
        <v>62</v>
      </c>
      <c r="C100" s="26">
        <v>2</v>
      </c>
      <c r="D100" s="7">
        <v>2</v>
      </c>
      <c r="E100" s="10" t="s">
        <v>90</v>
      </c>
      <c r="F100" s="10" t="s">
        <v>90</v>
      </c>
    </row>
    <row r="101" spans="1:9" ht="40.5" customHeight="1" x14ac:dyDescent="0.3">
      <c r="A101" s="22" t="s">
        <v>63</v>
      </c>
      <c r="B101" s="23" t="s">
        <v>64</v>
      </c>
      <c r="C101" s="26">
        <v>0</v>
      </c>
      <c r="D101" s="8">
        <v>4375</v>
      </c>
      <c r="E101" s="7" t="s">
        <v>92</v>
      </c>
      <c r="F101" s="7" t="s">
        <v>92</v>
      </c>
    </row>
    <row r="102" spans="1:9" ht="18.75" customHeight="1" x14ac:dyDescent="0.3">
      <c r="A102" s="22" t="s">
        <v>65</v>
      </c>
      <c r="B102" s="47" t="s">
        <v>66</v>
      </c>
      <c r="C102" s="48"/>
      <c r="D102" s="48"/>
      <c r="E102" s="48"/>
      <c r="F102" s="49"/>
    </row>
    <row r="103" spans="1:9" ht="54" customHeight="1" x14ac:dyDescent="0.3">
      <c r="A103" s="22" t="s">
        <v>67</v>
      </c>
      <c r="B103" s="23" t="s">
        <v>68</v>
      </c>
      <c r="C103" s="7" t="s">
        <v>92</v>
      </c>
      <c r="D103" s="7" t="s">
        <v>92</v>
      </c>
      <c r="E103" s="7" t="s">
        <v>92</v>
      </c>
      <c r="F103" s="7" t="s">
        <v>92</v>
      </c>
    </row>
    <row r="104" spans="1:9" ht="42" customHeight="1" x14ac:dyDescent="0.3">
      <c r="A104" s="22" t="s">
        <v>69</v>
      </c>
      <c r="B104" s="23" t="s">
        <v>70</v>
      </c>
      <c r="C104" s="7" t="s">
        <v>92</v>
      </c>
      <c r="D104" s="7" t="s">
        <v>92</v>
      </c>
      <c r="E104" s="7" t="s">
        <v>92</v>
      </c>
      <c r="F104" s="7" t="s">
        <v>92</v>
      </c>
    </row>
    <row r="105" spans="1:9" ht="36" x14ac:dyDescent="0.3">
      <c r="A105" s="22" t="s">
        <v>71</v>
      </c>
      <c r="B105" s="23" t="s">
        <v>72</v>
      </c>
      <c r="C105" s="8" t="s">
        <v>149</v>
      </c>
      <c r="D105" s="8" t="s">
        <v>175</v>
      </c>
      <c r="E105" s="8" t="s">
        <v>177</v>
      </c>
      <c r="F105" s="25" t="s">
        <v>176</v>
      </c>
      <c r="H105" s="13">
        <f>29647522.72-26514651.35</f>
        <v>3132871.3699999973</v>
      </c>
      <c r="I105" s="13">
        <f>H105*100/26514651.35</f>
        <v>11.815623477922886</v>
      </c>
    </row>
    <row r="106" spans="1:9" x14ac:dyDescent="0.3">
      <c r="A106" s="3"/>
      <c r="B106" s="2"/>
      <c r="D106" s="2"/>
      <c r="E106" s="6"/>
      <c r="F106" s="6"/>
      <c r="H106" s="13">
        <f>937305.06-1352506.81</f>
        <v>-415201.75</v>
      </c>
      <c r="I106" s="13">
        <f>H106*100/1352506.81</f>
        <v>-30.698680918286836</v>
      </c>
    </row>
    <row r="107" spans="1:9" ht="21" customHeight="1" x14ac:dyDescent="0.3">
      <c r="A107" s="2"/>
      <c r="B107" s="4" t="s">
        <v>73</v>
      </c>
      <c r="C107" s="2"/>
      <c r="D107" s="2"/>
      <c r="E107" s="6"/>
      <c r="F107" s="6"/>
    </row>
    <row r="108" spans="1:9" ht="29.25" customHeight="1" x14ac:dyDescent="0.3">
      <c r="A108" s="2"/>
      <c r="B108" s="4" t="s">
        <v>118</v>
      </c>
      <c r="C108" s="3" t="s">
        <v>153</v>
      </c>
      <c r="D108" s="2"/>
      <c r="E108" s="6"/>
      <c r="F108" s="6"/>
    </row>
    <row r="109" spans="1:9" x14ac:dyDescent="0.3">
      <c r="A109" s="2"/>
      <c r="B109" s="2"/>
    </row>
    <row r="110" spans="1:9" x14ac:dyDescent="0.3">
      <c r="A110" s="2"/>
      <c r="B110" s="4" t="s">
        <v>3</v>
      </c>
    </row>
  </sheetData>
  <mergeCells count="103">
    <mergeCell ref="C19:F19"/>
    <mergeCell ref="C28:F28"/>
    <mergeCell ref="C41:F41"/>
    <mergeCell ref="C31:F31"/>
    <mergeCell ref="C32:F32"/>
    <mergeCell ref="C33:F33"/>
    <mergeCell ref="C34:F34"/>
    <mergeCell ref="C35:F35"/>
    <mergeCell ref="C36:F36"/>
    <mergeCell ref="C37:F37"/>
    <mergeCell ref="C38:F38"/>
    <mergeCell ref="E39:F39"/>
    <mergeCell ref="E40:F40"/>
    <mergeCell ref="C20:F20"/>
    <mergeCell ref="C21:F21"/>
    <mergeCell ref="C22:F22"/>
    <mergeCell ref="C23:F23"/>
    <mergeCell ref="C43:F43"/>
    <mergeCell ref="A42:F42"/>
    <mergeCell ref="C24:F24"/>
    <mergeCell ref="C25:F25"/>
    <mergeCell ref="A29:A38"/>
    <mergeCell ref="B29:B38"/>
    <mergeCell ref="B39:B40"/>
    <mergeCell ref="A39:A40"/>
    <mergeCell ref="C29:F29"/>
    <mergeCell ref="C30:F30"/>
    <mergeCell ref="C26:F26"/>
    <mergeCell ref="C27:F27"/>
    <mergeCell ref="B17:B28"/>
    <mergeCell ref="A17:A28"/>
    <mergeCell ref="C17:F17"/>
    <mergeCell ref="C18:F18"/>
    <mergeCell ref="C46:F46"/>
    <mergeCell ref="C47:F47"/>
    <mergeCell ref="C53:F53"/>
    <mergeCell ref="A47:A59"/>
    <mergeCell ref="B47:B59"/>
    <mergeCell ref="C54:F54"/>
    <mergeCell ref="E49:E52"/>
    <mergeCell ref="F49:F52"/>
    <mergeCell ref="C59:F59"/>
    <mergeCell ref="E56:E58"/>
    <mergeCell ref="F56:F58"/>
    <mergeCell ref="C69:F69"/>
    <mergeCell ref="C74:D74"/>
    <mergeCell ref="C75:D75"/>
    <mergeCell ref="C73:D73"/>
    <mergeCell ref="C68:F68"/>
    <mergeCell ref="C63:D63"/>
    <mergeCell ref="C64:D64"/>
    <mergeCell ref="C65:D65"/>
    <mergeCell ref="C66:D66"/>
    <mergeCell ref="E63:F63"/>
    <mergeCell ref="E64:F64"/>
    <mergeCell ref="E65:F65"/>
    <mergeCell ref="E66:F66"/>
    <mergeCell ref="B60:B61"/>
    <mergeCell ref="A60:A61"/>
    <mergeCell ref="C61:D61"/>
    <mergeCell ref="C62:D62"/>
    <mergeCell ref="C60:D60"/>
    <mergeCell ref="A62:A67"/>
    <mergeCell ref="B62:B67"/>
    <mergeCell ref="C67:D67"/>
    <mergeCell ref="E62:F62"/>
    <mergeCell ref="E67:F67"/>
    <mergeCell ref="E4:F4"/>
    <mergeCell ref="E2:F2"/>
    <mergeCell ref="E3:F3"/>
    <mergeCell ref="A10:F10"/>
    <mergeCell ref="C11:F11"/>
    <mergeCell ref="A8:F8"/>
    <mergeCell ref="A7:F7"/>
    <mergeCell ref="B11:B16"/>
    <mergeCell ref="A11:A16"/>
    <mergeCell ref="C12:F12"/>
    <mergeCell ref="C13:F13"/>
    <mergeCell ref="C16:F16"/>
    <mergeCell ref="C14:F14"/>
    <mergeCell ref="C15:F15"/>
    <mergeCell ref="B102:F102"/>
    <mergeCell ref="A71:A75"/>
    <mergeCell ref="B70:F70"/>
    <mergeCell ref="A76:A87"/>
    <mergeCell ref="C77:D77"/>
    <mergeCell ref="C79:D79"/>
    <mergeCell ref="C83:D83"/>
    <mergeCell ref="C84:D84"/>
    <mergeCell ref="C86:D86"/>
    <mergeCell ref="C87:D87"/>
    <mergeCell ref="B76:B87"/>
    <mergeCell ref="C88:D88"/>
    <mergeCell ref="C78:D78"/>
    <mergeCell ref="C80:D80"/>
    <mergeCell ref="C82:D82"/>
    <mergeCell ref="C76:D76"/>
    <mergeCell ref="B71:B75"/>
    <mergeCell ref="A89:F89"/>
    <mergeCell ref="C81:D81"/>
    <mergeCell ref="C85:D85"/>
    <mergeCell ref="C71:D71"/>
    <mergeCell ref="C72:D72"/>
  </mergeCells>
  <pageMargins left="0.74803149606299213" right="0.11811023622047245" top="0.6692913385826772" bottom="0.1181102362204724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MicroLana</dc:creator>
  <cp:lastModifiedBy>MicroLana</cp:lastModifiedBy>
  <cp:revision>0</cp:revision>
  <cp:lastPrinted>2020-03-27T14:42:32Z</cp:lastPrinted>
  <dcterms:created xsi:type="dcterms:W3CDTF">2020-04-13T13:06:29Z</dcterms:created>
  <dcterms:modified xsi:type="dcterms:W3CDTF">2020-04-13T13:06:47Z</dcterms:modified>
</cp:coreProperties>
</file>